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2" windowHeight="8196" activeTab="0"/>
  </bookViews>
  <sheets>
    <sheet name="Sin operac. proxectada" sheetId="1" r:id="rId1"/>
  </sheets>
  <externalReferences>
    <externalReference r:id="rId4"/>
  </externalReferences>
  <definedNames>
    <definedName name="_xlnm.Print_Area" localSheetId="0">'Sin operac. proxectada'!$D$4:$T$40</definedName>
  </definedNames>
  <calcPr fullCalcOnLoad="1"/>
</workbook>
</file>

<file path=xl/comments1.xml><?xml version="1.0" encoding="utf-8"?>
<comments xmlns="http://schemas.openxmlformats.org/spreadsheetml/2006/main">
  <authors>
    <author>xmcao</author>
  </authors>
  <commentList>
    <comment ref="G11" authorId="0">
      <text>
        <r>
          <rPr>
            <b/>
            <sz val="12"/>
            <rFont val="Tahoma"/>
            <family val="2"/>
          </rPr>
          <t>Amortización Constante</t>
        </r>
      </text>
    </comment>
    <comment ref="L11" authorId="0">
      <text>
        <r>
          <rPr>
            <b/>
            <sz val="12"/>
            <rFont val="Tahoma"/>
            <family val="2"/>
          </rPr>
          <t xml:space="preserve">T.A.E.: 
</t>
        </r>
      </text>
    </comment>
    <comment ref="G13" authorId="0">
      <text>
        <r>
          <rPr>
            <b/>
            <sz val="12"/>
            <rFont val="Tahoma"/>
            <family val="2"/>
          </rPr>
          <t>Amortización por Coeficiente Fixo.</t>
        </r>
      </text>
    </comment>
    <comment ref="L13" authorId="0">
      <text>
        <r>
          <rPr>
            <b/>
            <sz val="12"/>
            <rFont val="Tahoma"/>
            <family val="2"/>
          </rPr>
          <t xml:space="preserve">T.A.E.: 3,22
</t>
        </r>
      </text>
    </comment>
    <comment ref="G15" authorId="0">
      <text>
        <r>
          <rPr>
            <b/>
            <sz val="12"/>
            <rFont val="Tahoma"/>
            <family val="2"/>
          </rPr>
          <t>Amortización por Coeficiente Fixo.</t>
        </r>
      </text>
    </comment>
    <comment ref="H15" authorId="0">
      <text>
        <r>
          <rPr>
            <b/>
            <sz val="8"/>
            <rFont val="Tahoma"/>
            <family val="0"/>
          </rPr>
          <t>Formalizado  o 7/5/04 con efectos 01/06/2004.</t>
        </r>
      </text>
    </comment>
    <comment ref="L15" authorId="0">
      <text>
        <r>
          <rPr>
            <b/>
            <sz val="12"/>
            <rFont val="Tahoma"/>
            <family val="2"/>
          </rPr>
          <t xml:space="preserve">T.A.E.: 2,33
</t>
        </r>
      </text>
    </comment>
    <comment ref="G17" authorId="0">
      <text>
        <r>
          <rPr>
            <b/>
            <sz val="12"/>
            <rFont val="Tahoma"/>
            <family val="2"/>
          </rPr>
          <t>Amortización Constante</t>
        </r>
      </text>
    </comment>
    <comment ref="L17" authorId="0">
      <text>
        <r>
          <rPr>
            <b/>
            <sz val="12"/>
            <rFont val="Tahoma"/>
            <family val="2"/>
          </rPr>
          <t xml:space="preserve">T.A.E.: 2,20
</t>
        </r>
      </text>
    </comment>
    <comment ref="G19" authorId="0">
      <text>
        <r>
          <rPr>
            <b/>
            <sz val="12"/>
            <rFont val="Tahoma"/>
            <family val="2"/>
          </rPr>
          <t>Amortización Constante</t>
        </r>
      </text>
    </comment>
    <comment ref="L19" authorId="0">
      <text>
        <r>
          <rPr>
            <b/>
            <sz val="12"/>
            <rFont val="Tahoma"/>
            <family val="2"/>
          </rPr>
          <t xml:space="preserve">T.A.E.: 1,90
</t>
        </r>
      </text>
    </comment>
    <comment ref="G21" authorId="0">
      <text>
        <r>
          <rPr>
            <b/>
            <sz val="12"/>
            <rFont val="Tahoma"/>
            <family val="2"/>
          </rPr>
          <t>Amortización= Cota constante - Xuros decrecentes.</t>
        </r>
      </text>
    </comment>
    <comment ref="L21" authorId="0">
      <text>
        <r>
          <rPr>
            <b/>
            <sz val="12"/>
            <rFont val="Tahoma"/>
            <family val="2"/>
          </rPr>
          <t xml:space="preserve">T.A.E.: 2,35
</t>
        </r>
      </text>
    </comment>
    <comment ref="G23" authorId="0">
      <text>
        <r>
          <rPr>
            <b/>
            <sz val="12"/>
            <rFont val="Tahoma"/>
            <family val="2"/>
          </rPr>
          <t>Amortización por Coeficiente Fixo.</t>
        </r>
      </text>
    </comment>
    <comment ref="L23" authorId="0">
      <text>
        <r>
          <rPr>
            <b/>
            <sz val="12"/>
            <rFont val="Tahoma"/>
            <family val="2"/>
          </rPr>
          <t xml:space="preserve">T.A.E.: 2,34
</t>
        </r>
      </text>
    </comment>
    <comment ref="G25" authorId="0">
      <text>
        <r>
          <rPr>
            <b/>
            <sz val="12"/>
            <rFont val="Tahoma"/>
            <family val="2"/>
          </rPr>
          <t>Amortización Constante</t>
        </r>
      </text>
    </comment>
    <comment ref="I25" authorId="0">
      <text>
        <r>
          <rPr>
            <b/>
            <sz val="12"/>
            <rFont val="Tahoma"/>
            <family val="2"/>
          </rPr>
          <t>CARENCIA 2 ANOS</t>
        </r>
      </text>
    </comment>
    <comment ref="L25" authorId="0">
      <text>
        <r>
          <rPr>
            <b/>
            <sz val="12"/>
            <rFont val="Tahoma"/>
            <family val="2"/>
          </rPr>
          <t xml:space="preserve">T.A.E.:2,8190
</t>
        </r>
      </text>
    </comment>
    <comment ref="G27" authorId="0">
      <text>
        <r>
          <rPr>
            <b/>
            <sz val="12"/>
            <rFont val="Tahoma"/>
            <family val="2"/>
          </rPr>
          <t>Amortización por Coeficiente Fixo.</t>
        </r>
      </text>
    </comment>
    <comment ref="I27" authorId="0">
      <text>
        <r>
          <rPr>
            <b/>
            <sz val="12"/>
            <rFont val="Tahoma"/>
            <family val="2"/>
          </rPr>
          <t>CARENCIA 2 ANOS</t>
        </r>
      </text>
    </comment>
    <comment ref="L27" authorId="0">
      <text>
        <r>
          <rPr>
            <b/>
            <sz val="12"/>
            <rFont val="Tahoma"/>
            <family val="2"/>
          </rPr>
          <t xml:space="preserve">T.A.E.:2,86
</t>
        </r>
      </text>
    </comment>
    <comment ref="G29" authorId="0">
      <text>
        <r>
          <rPr>
            <b/>
            <sz val="12"/>
            <rFont val="Tahoma"/>
            <family val="2"/>
          </rPr>
          <t>Amortización Constante</t>
        </r>
      </text>
    </comment>
    <comment ref="L29" authorId="0">
      <text>
        <r>
          <rPr>
            <b/>
            <sz val="12"/>
            <rFont val="Tahoma"/>
            <family val="2"/>
          </rPr>
          <t xml:space="preserve">T.A.E.: 0,52
</t>
        </r>
      </text>
    </comment>
    <comment ref="G31" authorId="0">
      <text>
        <r>
          <rPr>
            <b/>
            <sz val="12"/>
            <rFont val="Tahoma"/>
            <family val="2"/>
          </rPr>
          <t>Amortización por Coeficiente Fixo.</t>
        </r>
      </text>
    </comment>
    <comment ref="I31" authorId="0">
      <text>
        <r>
          <rPr>
            <b/>
            <sz val="12"/>
            <rFont val="Tahoma"/>
            <family val="2"/>
          </rPr>
          <t>CARENCIA 2 ANOS</t>
        </r>
      </text>
    </comment>
    <comment ref="L31" authorId="0">
      <text>
        <r>
          <rPr>
            <b/>
            <sz val="12"/>
            <rFont val="Tahoma"/>
            <family val="2"/>
          </rPr>
          <t xml:space="preserve">T.A.E.: 3,98
</t>
        </r>
      </text>
    </comment>
    <comment ref="G33" authorId="0">
      <text>
        <r>
          <rPr>
            <b/>
            <sz val="12"/>
            <rFont val="Tahoma"/>
            <family val="2"/>
          </rPr>
          <t>Amortización Constante</t>
        </r>
      </text>
    </comment>
    <comment ref="I33" authorId="0">
      <text>
        <r>
          <rPr>
            <b/>
            <sz val="12"/>
            <rFont val="Tahoma"/>
            <family val="2"/>
          </rPr>
          <t>CARENCIA 2 ANOS</t>
        </r>
      </text>
    </comment>
    <comment ref="L33" authorId="0">
      <text>
        <r>
          <rPr>
            <b/>
            <sz val="12"/>
            <rFont val="Tahoma"/>
            <family val="2"/>
          </rPr>
          <t xml:space="preserve">T.A.E.: 3,98
</t>
        </r>
      </text>
    </comment>
    <comment ref="L35" authorId="0">
      <text>
        <r>
          <rPr>
            <b/>
            <sz val="12"/>
            <rFont val="Tahoma"/>
            <family val="2"/>
          </rPr>
          <t xml:space="preserve">T.A.E.: 3,98
</t>
        </r>
      </text>
    </comment>
  </commentList>
</comments>
</file>

<file path=xl/sharedStrings.xml><?xml version="1.0" encoding="utf-8"?>
<sst xmlns="http://schemas.openxmlformats.org/spreadsheetml/2006/main" count="133" uniqueCount="108">
  <si>
    <t>OPERACIÓNS DE CRÉDITO A  L/P</t>
  </si>
  <si>
    <t>ANUALIDADE</t>
  </si>
  <si>
    <t>%  Euribor</t>
  </si>
  <si>
    <t>IMPORTE</t>
  </si>
  <si>
    <t>DATA</t>
  </si>
  <si>
    <t>DATA 1ª</t>
  </si>
  <si>
    <t>DATA ÚLTIMA</t>
  </si>
  <si>
    <t>PERIODO</t>
  </si>
  <si>
    <t>PDTE.AMORTZ.</t>
  </si>
  <si>
    <t>AMORTIZACIÓN</t>
  </si>
  <si>
    <t>TEÓRICA DE</t>
  </si>
  <si>
    <t>Estimado</t>
  </si>
  <si>
    <t>ENTIDADE DE CRÉDITO</t>
  </si>
  <si>
    <t>Nº POLIZA</t>
  </si>
  <si>
    <t>FINALIDADE</t>
  </si>
  <si>
    <t>INICIAL</t>
  </si>
  <si>
    <t>FORMALIZ.</t>
  </si>
  <si>
    <t>LIQUIDACIÓNS</t>
  </si>
  <si>
    <t>Anos</t>
  </si>
  <si>
    <t xml:space="preserve">  Investimentos 2.002</t>
  </si>
  <si>
    <t>14/03/2002</t>
  </si>
  <si>
    <t>14/06/2004</t>
  </si>
  <si>
    <t>14/03/2016</t>
  </si>
  <si>
    <t>Trimestral</t>
  </si>
  <si>
    <t>Euribor anual vencido - 0,16 %</t>
  </si>
  <si>
    <t>Anual</t>
  </si>
  <si>
    <t>01/04/2004</t>
  </si>
  <si>
    <t>26/12/2015</t>
  </si>
  <si>
    <t>Euribor 1 ano + 0,075%</t>
  </si>
  <si>
    <t xml:space="preserve">  Investimentos 2.004</t>
  </si>
  <si>
    <t>01/09/2006</t>
  </si>
  <si>
    <t>01/06/2018</t>
  </si>
  <si>
    <t>Euribor 1 ano + 0,025%</t>
  </si>
  <si>
    <t>01/07/2006</t>
  </si>
  <si>
    <t>01/04/2018</t>
  </si>
  <si>
    <t>Euribor 1 ano + 0,02%</t>
  </si>
  <si>
    <t>25/03/2006</t>
  </si>
  <si>
    <t>25/03/2018</t>
  </si>
  <si>
    <t>Euribor 1 ano - 0,15%</t>
  </si>
  <si>
    <t xml:space="preserve">  Investimentos 2.005</t>
  </si>
  <si>
    <t>08/04/2005</t>
  </si>
  <si>
    <t>08/07/2007</t>
  </si>
  <si>
    <t>08/04/2020</t>
  </si>
  <si>
    <t>01/08/2007</t>
  </si>
  <si>
    <t>01/05/2019</t>
  </si>
  <si>
    <t xml:space="preserve">  Investimentos 2.006</t>
  </si>
  <si>
    <t>24/02/2006</t>
  </si>
  <si>
    <t>24/05/2008</t>
  </si>
  <si>
    <t>24/02/2020</t>
  </si>
  <si>
    <t>27/02/2006</t>
  </si>
  <si>
    <t>01/06/2008</t>
  </si>
  <si>
    <t>02/03/2020</t>
  </si>
  <si>
    <t>Semestral</t>
  </si>
  <si>
    <t xml:space="preserve">  Investimentos 2.007</t>
  </si>
  <si>
    <t>23/02/2007</t>
  </si>
  <si>
    <t>01/07/2009</t>
  </si>
  <si>
    <t>01/04/2021</t>
  </si>
  <si>
    <t xml:space="preserve">  Investimentos 2.008</t>
  </si>
  <si>
    <t>10/04/2008</t>
  </si>
  <si>
    <t>10/07/2010</t>
  </si>
  <si>
    <t>10/04/2022</t>
  </si>
  <si>
    <t>Euribor 3 meses ou 1 ano + 0,039%</t>
  </si>
  <si>
    <t xml:space="preserve">  Investimentos 2.009</t>
  </si>
  <si>
    <t>29/07/2009</t>
  </si>
  <si>
    <t>01/11/2011</t>
  </si>
  <si>
    <t>01/08/2024</t>
  </si>
  <si>
    <t>Euribor 3 meses + 1,10%</t>
  </si>
  <si>
    <t xml:space="preserve">  Investimentos 2.010</t>
  </si>
  <si>
    <t>18/05/2010</t>
  </si>
  <si>
    <t>18/05/2013</t>
  </si>
  <si>
    <t>Euribor 1 ano + 1,30 %</t>
  </si>
  <si>
    <t>Total</t>
  </si>
  <si>
    <t>MIHL</t>
  </si>
  <si>
    <t xml:space="preserve">  Refinanciam créditos</t>
  </si>
  <si>
    <t>A 31-12-15</t>
  </si>
  <si>
    <t>TIPO    /    IMPORTE</t>
  </si>
  <si>
    <t xml:space="preserve">   XURO  /   ANUALIDADE</t>
  </si>
  <si>
    <t>ANO 2.016</t>
  </si>
  <si>
    <t>A 31-12-16</t>
  </si>
  <si>
    <r>
      <t>(1+i)-</t>
    </r>
    <r>
      <rPr>
        <b/>
        <vertAlign val="superscript"/>
        <sz val="10"/>
        <color indexed="10"/>
        <rFont val="Arial"/>
        <family val="2"/>
      </rPr>
      <t>n</t>
    </r>
  </si>
  <si>
    <t>PRESTAMO 1</t>
  </si>
  <si>
    <t>PRESTAMO 2</t>
  </si>
  <si>
    <t>PRESTAMO 3</t>
  </si>
  <si>
    <t>PRESTAMO 4</t>
  </si>
  <si>
    <t>PRESTAMO 5</t>
  </si>
  <si>
    <t>PRESTAMO 6</t>
  </si>
  <si>
    <t>PRESTAMO 7</t>
  </si>
  <si>
    <t>PRESTAMO 8</t>
  </si>
  <si>
    <t>PRESTAMO 9</t>
  </si>
  <si>
    <t>PRESXTAMO 10</t>
  </si>
  <si>
    <t>PRESTAMO 11</t>
  </si>
  <si>
    <t>PRESTAMO 12</t>
  </si>
  <si>
    <t>PRESTAMO 13</t>
  </si>
  <si>
    <t>PRESTAMO 14</t>
  </si>
  <si>
    <t>042xx4306</t>
  </si>
  <si>
    <t>500-1xx319-x8</t>
  </si>
  <si>
    <t>500-xx8</t>
  </si>
  <si>
    <t>035XX5400xx</t>
  </si>
  <si>
    <t>02xXX9)</t>
  </si>
  <si>
    <t>03xxx6</t>
  </si>
  <si>
    <t>50xxx6-0</t>
  </si>
  <si>
    <t>03xXX</t>
  </si>
  <si>
    <t>5xx.260X</t>
  </si>
  <si>
    <t>446Xxx9X0</t>
  </si>
  <si>
    <t>01x-1xx</t>
  </si>
  <si>
    <t>x-0100x0</t>
  </si>
  <si>
    <t>x0012x</t>
  </si>
  <si>
    <t>0358x5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</si>
</sst>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0.000000"/>
    <numFmt numFmtId="166" formatCode="0.000%"/>
    <numFmt numFmtId="167" formatCode="0.0000"/>
    <numFmt numFmtId="168" formatCode="0.0%"/>
    <numFmt numFmtId="169" formatCode="#,##0.0_);\(#,##0.0\)"/>
    <numFmt numFmtId="170" formatCode="#,##0.00_);\(#,##0.00\)"/>
  </numFmts>
  <fonts count="6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i/>
      <u val="single"/>
      <sz val="10"/>
      <color indexed="10"/>
      <name val="Arial"/>
      <family val="2"/>
    </font>
    <font>
      <b/>
      <sz val="9"/>
      <name val="Arial MT"/>
      <family val="2"/>
    </font>
    <font>
      <b/>
      <sz val="10"/>
      <name val="Arial MT"/>
      <family val="0"/>
    </font>
    <font>
      <i/>
      <sz val="10"/>
      <name val="Arial MT"/>
      <family val="0"/>
    </font>
    <font>
      <b/>
      <sz val="12"/>
      <name val="Tahoma"/>
      <family val="2"/>
    </font>
    <font>
      <b/>
      <sz val="8"/>
      <name val="Tahoma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u val="single"/>
      <sz val="14"/>
      <name val="Arial MT"/>
      <family val="0"/>
    </font>
    <font>
      <b/>
      <u val="single"/>
      <sz val="11"/>
      <color indexed="12"/>
      <name val="Arial MT"/>
      <family val="0"/>
    </font>
    <font>
      <b/>
      <vertAlign val="superscript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MT"/>
      <family val="0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 MT"/>
      <family val="0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14" fontId="5" fillId="0" borderId="17" xfId="0" applyNumberFormat="1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164" fontId="0" fillId="0" borderId="19" xfId="0" applyNumberFormat="1" applyFont="1" applyBorder="1" applyAlignment="1" applyProtection="1">
      <alignment/>
      <protection/>
    </xf>
    <xf numFmtId="4" fontId="1" fillId="0" borderId="20" xfId="0" applyNumberFormat="1" applyFont="1" applyBorder="1" applyAlignment="1" applyProtection="1">
      <alignment/>
      <protection/>
    </xf>
    <xf numFmtId="4" fontId="0" fillId="0" borderId="21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4" fontId="0" fillId="0" borderId="22" xfId="0" applyNumberFormat="1" applyFont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left"/>
      <protection/>
    </xf>
    <xf numFmtId="0" fontId="0" fillId="0" borderId="19" xfId="0" applyBorder="1" applyAlignment="1" applyProtection="1" quotePrefix="1">
      <alignment horizontal="center"/>
      <protection/>
    </xf>
    <xf numFmtId="0" fontId="6" fillId="0" borderId="19" xfId="0" applyFont="1" applyBorder="1" applyAlignment="1" applyProtection="1">
      <alignment horizontal="left"/>
      <protection/>
    </xf>
    <xf numFmtId="4" fontId="0" fillId="0" borderId="19" xfId="0" applyNumberFormat="1" applyFont="1" applyBorder="1" applyAlignment="1" applyProtection="1">
      <alignment/>
      <protection/>
    </xf>
    <xf numFmtId="17" fontId="0" fillId="0" borderId="19" xfId="0" applyNumberFormat="1" applyBorder="1" applyAlignment="1" applyProtection="1" quotePrefix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1" fillId="0" borderId="22" xfId="0" applyNumberFormat="1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0" fontId="0" fillId="0" borderId="19" xfId="0" applyFill="1" applyBorder="1" applyAlignment="1" applyProtection="1">
      <alignment horizontal="center"/>
      <protection/>
    </xf>
    <xf numFmtId="14" fontId="0" fillId="0" borderId="19" xfId="0" applyNumberFormat="1" applyBorder="1" applyAlignment="1" applyProtection="1" quotePrefix="1">
      <alignment horizontal="center"/>
      <protection/>
    </xf>
    <xf numFmtId="0" fontId="0" fillId="0" borderId="19" xfId="0" applyFill="1" applyBorder="1" applyAlignment="1" applyProtection="1" quotePrefix="1">
      <alignment horizontal="center"/>
      <protection/>
    </xf>
    <xf numFmtId="0" fontId="6" fillId="0" borderId="18" xfId="0" applyFont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/>
      <protection/>
    </xf>
    <xf numFmtId="14" fontId="0" fillId="0" borderId="19" xfId="0" applyNumberFormat="1" applyFill="1" applyBorder="1" applyAlignment="1" applyProtection="1" quotePrefix="1">
      <alignment horizontal="center"/>
      <protection/>
    </xf>
    <xf numFmtId="16" fontId="0" fillId="0" borderId="19" xfId="0" applyNumberFormat="1" applyBorder="1" applyAlignment="1" applyProtection="1" quotePrefix="1">
      <alignment horizontal="center"/>
      <protection/>
    </xf>
    <xf numFmtId="4" fontId="0" fillId="0" borderId="19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6" fillId="0" borderId="19" xfId="0" applyFont="1" applyFill="1" applyBorder="1" applyAlignment="1" applyProtection="1">
      <alignment horizontal="left"/>
      <protection/>
    </xf>
    <xf numFmtId="17" fontId="0" fillId="0" borderId="19" xfId="0" applyNumberFormat="1" applyFill="1" applyBorder="1" applyAlignment="1" applyProtection="1" quotePrefix="1">
      <alignment horizontal="center"/>
      <protection/>
    </xf>
    <xf numFmtId="16" fontId="0" fillId="0" borderId="19" xfId="0" applyNumberFormat="1" applyFill="1" applyBorder="1" applyAlignment="1" applyProtection="1" quotePrefix="1">
      <alignment horizontal="center"/>
      <protection/>
    </xf>
    <xf numFmtId="0" fontId="0" fillId="0" borderId="18" xfId="0" applyFont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/>
      <protection/>
    </xf>
    <xf numFmtId="4" fontId="1" fillId="0" borderId="25" xfId="0" applyNumberFormat="1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4" fontId="1" fillId="0" borderId="27" xfId="0" applyNumberFormat="1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170" fontId="1" fillId="0" borderId="0" xfId="0" applyNumberFormat="1" applyFont="1" applyAlignment="1" applyProtection="1">
      <alignment/>
      <protection/>
    </xf>
    <xf numFmtId="0" fontId="54" fillId="0" borderId="0" xfId="0" applyFont="1" applyAlignment="1" applyProtection="1">
      <alignment horizontal="center"/>
      <protection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14" fontId="56" fillId="0" borderId="28" xfId="0" applyNumberFormat="1" applyFont="1" applyBorder="1" applyAlignment="1" applyProtection="1">
      <alignment horizontal="center"/>
      <protection/>
    </xf>
    <xf numFmtId="0" fontId="55" fillId="0" borderId="0" xfId="0" applyFont="1" applyAlignment="1" applyProtection="1">
      <alignment horizontal="center"/>
      <protection/>
    </xf>
    <xf numFmtId="0" fontId="56" fillId="0" borderId="29" xfId="0" applyFont="1" applyBorder="1" applyAlignment="1" applyProtection="1">
      <alignment horizontal="center"/>
      <protection/>
    </xf>
    <xf numFmtId="0" fontId="57" fillId="0" borderId="0" xfId="0" applyFont="1" applyAlignment="1" applyProtection="1">
      <alignment horizontal="center"/>
      <protection/>
    </xf>
    <xf numFmtId="0" fontId="56" fillId="0" borderId="22" xfId="0" applyFont="1" applyBorder="1" applyAlignment="1" applyProtection="1">
      <alignment horizontal="center"/>
      <protection/>
    </xf>
    <xf numFmtId="0" fontId="57" fillId="33" borderId="0" xfId="0" applyFont="1" applyFill="1" applyAlignment="1" applyProtection="1">
      <alignment horizontal="center"/>
      <protection/>
    </xf>
    <xf numFmtId="4" fontId="55" fillId="0" borderId="22" xfId="0" applyNumberFormat="1" applyFont="1" applyFill="1" applyBorder="1" applyAlignment="1" applyProtection="1">
      <alignment/>
      <protection/>
    </xf>
    <xf numFmtId="4" fontId="55" fillId="0" borderId="28" xfId="0" applyNumberFormat="1" applyFont="1" applyFill="1" applyBorder="1" applyAlignment="1" applyProtection="1">
      <alignment/>
      <protection/>
    </xf>
    <xf numFmtId="4" fontId="55" fillId="0" borderId="30" xfId="0" applyNumberFormat="1" applyFont="1" applyFill="1" applyBorder="1" applyAlignment="1" applyProtection="1">
      <alignment/>
      <protection/>
    </xf>
    <xf numFmtId="165" fontId="55" fillId="0" borderId="0" xfId="0" applyNumberFormat="1" applyFont="1" applyAlignment="1" applyProtection="1">
      <alignment/>
      <protection/>
    </xf>
    <xf numFmtId="0" fontId="58" fillId="0" borderId="19" xfId="0" applyFont="1" applyBorder="1" applyAlignment="1" applyProtection="1">
      <alignment horizontal="center"/>
      <protection/>
    </xf>
    <xf numFmtId="164" fontId="58" fillId="0" borderId="19" xfId="0" applyNumberFormat="1" applyFont="1" applyBorder="1" applyAlignment="1" applyProtection="1">
      <alignment/>
      <protection/>
    </xf>
    <xf numFmtId="0" fontId="58" fillId="0" borderId="19" xfId="0" applyFont="1" applyBorder="1" applyAlignment="1" applyProtection="1">
      <alignment/>
      <protection/>
    </xf>
    <xf numFmtId="0" fontId="58" fillId="0" borderId="19" xfId="0" applyFont="1" applyFill="1" applyBorder="1" applyAlignment="1" applyProtection="1">
      <alignment horizontal="center"/>
      <protection/>
    </xf>
    <xf numFmtId="0" fontId="59" fillId="0" borderId="19" xfId="0" applyFont="1" applyBorder="1" applyAlignment="1" applyProtection="1">
      <alignment horizontal="center"/>
      <protection/>
    </xf>
    <xf numFmtId="10" fontId="58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UD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cterísticas 31dic98"/>
      <sheetName val="LARGO PLAZO"/>
      <sheetName val="ESTADO"/>
      <sheetName val="características"/>
      <sheetName val="Xuros e amort 2004-2014"/>
      <sheetName val="Pagomensual 2004"/>
      <sheetName val="Pagomensual 2005"/>
      <sheetName val="Pagomensual 2006"/>
      <sheetName val="Pagomensual 2007"/>
      <sheetName val="Pagomensual 2008"/>
      <sheetName val="Pagomensual 2009"/>
      <sheetName val="Pagomensual 2009 devengo real"/>
      <sheetName val="Estimación 2009 Intervención"/>
      <sheetName val="Estimación 2010 Intervención"/>
      <sheetName val="Estimac 2010 fecha real"/>
      <sheetName val="Pagomensual 2010 fecha real"/>
      <sheetName val="Pagomensual 2010 devengo real"/>
      <sheetName val="Estimac 2011 fecha real"/>
      <sheetName val="Pagomensual 2011 devengo real"/>
      <sheetName val="Estimac 2012 fecha real"/>
      <sheetName val="Pagomensual 2012 devengo real"/>
      <sheetName val="Estimac 2013 fecha real"/>
      <sheetName val="Previsión xuros-amort 2013-2016"/>
      <sheetName val="Pagomensual 2013 devengo real"/>
      <sheetName val="Devengo real 2013 trimestral"/>
      <sheetName val="Estimación 2014 fecha real"/>
      <sheetName val="Devengo real 2014 trimestral"/>
      <sheetName val="Vencem 1 trim 2014"/>
      <sheetName val="Vencem 10 anos"/>
      <sheetName val="Estimac Marcial 2015"/>
      <sheetName val="Pagomensual 2015 fecha real"/>
      <sheetName val="Estimación 2016 fecha real"/>
      <sheetName val="Estimación 2017 fecha real"/>
      <sheetName val="Vencem trim 15-16-17 Evoluc deb"/>
      <sheetName val="Devengo real 2015"/>
      <sheetName val="pagoanual 2003"/>
      <sheetName val="pagoanual 2004"/>
      <sheetName val="pagoanual 2005"/>
      <sheetName val="pagoanual 2006"/>
      <sheetName val="pagoanual 2007"/>
      <sheetName val="pagoanual 2008"/>
      <sheetName val="pagoanual 2009"/>
      <sheetName val="pagoanual 2010"/>
      <sheetName val="Capital Vivo"/>
      <sheetName val="Amortización anticipada"/>
      <sheetName val="BCL 1000 2004"/>
      <sheetName val="BCL  6000 2006"/>
      <sheetName val="C.Galicia 3.300"/>
      <sheetName val="ICO 3600"/>
      <sheetName val="C.Galicia 1000 2004 (CANCELADO)"/>
      <sheetName val="Caixanova 1000 2004 (CANCELADO)"/>
      <sheetName val="Caixanova 1.500 2005(CANCELADO)"/>
      <sheetName val="C.Galicia 1.500 2005(CANCELADO)"/>
      <sheetName val="Caixanova 2.200 2006(CANCELADO)"/>
      <sheetName val="C.Galicia 1.100 2006(CANCELADO)"/>
      <sheetName val="C.Galicia 2000 (CANCELADO)"/>
      <sheetName val="Caixanova 4500 (CANCELADO)"/>
      <sheetName val="BCL 3.846 2003(CANCELADO)"/>
      <sheetName val="C.Galicia15.845 2003(cancelado)"/>
      <sheetName val="C. Rural 3000 (cancelado)"/>
      <sheetName val="BCL 19.070 2003 (cancelado)"/>
      <sheetName val="BCL 2.975 2003 (cancelado)"/>
      <sheetName val="C. Rural 2000 (CANCELADO)"/>
      <sheetName val="CAIXABANK 2000 (CANCELADO)"/>
      <sheetName val="Simulaciones"/>
      <sheetName val="media disp."/>
      <sheetName val="deucorto"/>
    </sheetNames>
    <sheetDataSet>
      <sheetData sheetId="31">
        <row r="30">
          <cell r="O30">
            <v>80135.29000000248</v>
          </cell>
        </row>
        <row r="31">
          <cell r="O31">
            <v>393364.57</v>
          </cell>
        </row>
        <row r="32">
          <cell r="O32">
            <v>90676.19</v>
          </cell>
          <cell r="Q32">
            <v>139778.68</v>
          </cell>
        </row>
        <row r="33">
          <cell r="O33">
            <v>83333.32</v>
          </cell>
          <cell r="Q33">
            <v>125000.1400000003</v>
          </cell>
        </row>
        <row r="34">
          <cell r="O34">
            <v>83333.33</v>
          </cell>
        </row>
        <row r="35">
          <cell r="O35">
            <v>124726.56</v>
          </cell>
          <cell r="Q35">
            <v>438411.9899999998</v>
          </cell>
        </row>
        <row r="36">
          <cell r="O36">
            <v>133683.3</v>
          </cell>
          <cell r="Q36">
            <v>348269.4799999998</v>
          </cell>
        </row>
        <row r="37">
          <cell r="O37">
            <v>196459.06</v>
          </cell>
          <cell r="Q37">
            <v>640706.1000000001</v>
          </cell>
        </row>
        <row r="38">
          <cell r="O38">
            <v>96976.7</v>
          </cell>
          <cell r="Q38">
            <v>333846.62</v>
          </cell>
        </row>
        <row r="39">
          <cell r="O39">
            <v>586885.72</v>
          </cell>
        </row>
        <row r="40">
          <cell r="O40">
            <v>283394.91</v>
          </cell>
          <cell r="Q40">
            <v>372376.91</v>
          </cell>
        </row>
        <row r="41">
          <cell r="O41">
            <v>300000</v>
          </cell>
        </row>
        <row r="42">
          <cell r="O42">
            <v>147947.82</v>
          </cell>
          <cell r="Q42">
            <v>1216846.8099999998</v>
          </cell>
        </row>
        <row r="43">
          <cell r="O43">
            <v>208143.52</v>
          </cell>
          <cell r="Q43">
            <v>2501295.25851361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="80" zoomScaleNormal="80" zoomScalePageLayoutView="0" workbookViewId="0" topLeftCell="E4">
      <selection activeCell="S33" sqref="S33"/>
    </sheetView>
  </sheetViews>
  <sheetFormatPr defaultColWidth="9.7109375" defaultRowHeight="12.75"/>
  <cols>
    <col min="1" max="1" width="0.13671875" style="1" hidden="1" customWidth="1"/>
    <col min="2" max="2" width="3.421875" style="1" hidden="1" customWidth="1"/>
    <col min="3" max="3" width="11.28125" style="1" hidden="1" customWidth="1"/>
    <col min="4" max="4" width="26.57421875" style="1" customWidth="1"/>
    <col min="5" max="5" width="19.7109375" style="1" customWidth="1"/>
    <col min="6" max="6" width="18.8515625" style="1" customWidth="1"/>
    <col min="7" max="7" width="15.421875" style="1" customWidth="1"/>
    <col min="8" max="8" width="13.421875" style="1" bestFit="1" customWidth="1"/>
    <col min="9" max="9" width="13.140625" style="1" customWidth="1"/>
    <col min="10" max="10" width="14.00390625" style="1" customWidth="1"/>
    <col min="11" max="11" width="13.8515625" style="1" customWidth="1"/>
    <col min="12" max="12" width="26.421875" style="1" customWidth="1"/>
    <col min="13" max="13" width="15.00390625" style="2" customWidth="1"/>
    <col min="14" max="14" width="17.140625" style="1" customWidth="1"/>
    <col min="15" max="15" width="21.8515625" style="2" customWidth="1"/>
    <col min="16" max="16" width="5.28125" style="2" customWidth="1"/>
    <col min="17" max="17" width="5.421875" style="3" bestFit="1" customWidth="1"/>
    <col min="18" max="18" width="16.421875" style="1" customWidth="1"/>
    <col min="19" max="19" width="13.8515625" style="3" customWidth="1"/>
    <col min="20" max="20" width="14.140625" style="0" customWidth="1"/>
    <col min="21" max="21" width="11.7109375" style="4" bestFit="1" customWidth="1"/>
    <col min="22" max="23" width="11.57421875" style="0" customWidth="1"/>
    <col min="24" max="16384" width="9.7109375" style="1" customWidth="1"/>
  </cols>
  <sheetData>
    <row r="1" spans="1:4" ht="16.5" customHeight="1">
      <c r="A1"/>
      <c r="B1"/>
      <c r="C1"/>
      <c r="D1" s="57"/>
    </row>
    <row r="2" spans="1:4" ht="16.5" customHeight="1">
      <c r="A2"/>
      <c r="B2"/>
      <c r="C2"/>
      <c r="D2" s="57"/>
    </row>
    <row r="3" spans="1:3" ht="12.75">
      <c r="A3"/>
      <c r="B3"/>
      <c r="C3"/>
    </row>
    <row r="4" spans="1:23" s="5" customFormat="1" ht="18.75">
      <c r="A4"/>
      <c r="B4"/>
      <c r="C4"/>
      <c r="D4" s="56" t="s">
        <v>0</v>
      </c>
      <c r="M4" s="2"/>
      <c r="O4" s="2"/>
      <c r="P4" s="2"/>
      <c r="Q4" s="3"/>
      <c r="S4" s="3"/>
      <c r="T4"/>
      <c r="U4" s="4"/>
      <c r="V4"/>
      <c r="W4"/>
    </row>
    <row r="5" spans="1:3" ht="13.5" thickBot="1">
      <c r="A5"/>
      <c r="B5"/>
      <c r="C5"/>
    </row>
    <row r="6" spans="1:20" ht="13.5" thickBot="1">
      <c r="A6" s="6"/>
      <c r="Q6" s="63"/>
      <c r="R6" s="64" t="s">
        <v>1</v>
      </c>
      <c r="S6" s="65" t="s">
        <v>2</v>
      </c>
      <c r="T6" s="60"/>
    </row>
    <row r="7" spans="4:23" s="5" customFormat="1" ht="15" thickTop="1">
      <c r="D7" s="7"/>
      <c r="E7" s="8"/>
      <c r="F7" s="8"/>
      <c r="G7" s="9" t="s">
        <v>3</v>
      </c>
      <c r="H7" s="9" t="s">
        <v>4</v>
      </c>
      <c r="I7" s="9" t="s">
        <v>5</v>
      </c>
      <c r="J7" s="9" t="s">
        <v>6</v>
      </c>
      <c r="K7" s="9" t="s">
        <v>7</v>
      </c>
      <c r="L7" s="9" t="s">
        <v>75</v>
      </c>
      <c r="M7" s="10" t="s">
        <v>8</v>
      </c>
      <c r="N7" s="11" t="s">
        <v>9</v>
      </c>
      <c r="O7" s="10" t="s">
        <v>8</v>
      </c>
      <c r="P7" s="12"/>
      <c r="Q7" s="63"/>
      <c r="R7" s="66" t="s">
        <v>10</v>
      </c>
      <c r="S7" s="65" t="s">
        <v>11</v>
      </c>
      <c r="T7" s="61" t="s">
        <v>79</v>
      </c>
      <c r="U7" s="4"/>
      <c r="V7"/>
      <c r="W7"/>
    </row>
    <row r="8" spans="4:23" s="5" customFormat="1" ht="12.75">
      <c r="D8" s="13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14" t="s">
        <v>1</v>
      </c>
      <c r="J8" s="14" t="s">
        <v>1</v>
      </c>
      <c r="K8" s="14" t="s">
        <v>17</v>
      </c>
      <c r="L8" s="14" t="s">
        <v>76</v>
      </c>
      <c r="M8" s="15" t="s">
        <v>74</v>
      </c>
      <c r="N8" s="16" t="s">
        <v>77</v>
      </c>
      <c r="O8" s="15" t="s">
        <v>78</v>
      </c>
      <c r="P8" s="12"/>
      <c r="Q8" s="65" t="s">
        <v>18</v>
      </c>
      <c r="R8" s="62" t="s">
        <v>9</v>
      </c>
      <c r="S8" s="67">
        <v>0.2</v>
      </c>
      <c r="T8" s="60"/>
      <c r="U8" s="4"/>
      <c r="V8"/>
      <c r="W8"/>
    </row>
    <row r="9" spans="4:23" s="5" customFormat="1" ht="12.75">
      <c r="D9" s="17"/>
      <c r="E9" s="18"/>
      <c r="F9" s="19"/>
      <c r="G9" s="20"/>
      <c r="H9" s="18"/>
      <c r="I9" s="18"/>
      <c r="J9" s="18"/>
      <c r="K9" s="18"/>
      <c r="L9" s="20"/>
      <c r="M9" s="21"/>
      <c r="N9" s="22"/>
      <c r="O9" s="21"/>
      <c r="P9" s="23"/>
      <c r="Q9" s="3"/>
      <c r="R9" s="24"/>
      <c r="S9" s="3"/>
      <c r="T9"/>
      <c r="U9" s="4"/>
      <c r="V9"/>
      <c r="W9"/>
    </row>
    <row r="10" spans="4:23" s="5" customFormat="1" ht="12.75">
      <c r="D10" s="25"/>
      <c r="E10" s="26"/>
      <c r="F10" s="27"/>
      <c r="G10" s="28"/>
      <c r="H10" s="29"/>
      <c r="I10" s="29"/>
      <c r="J10" s="26"/>
      <c r="K10" s="30"/>
      <c r="L10" s="30"/>
      <c r="M10" s="31"/>
      <c r="N10" s="31"/>
      <c r="O10" s="21"/>
      <c r="P10" s="23"/>
      <c r="Q10" s="3"/>
      <c r="R10" s="32"/>
      <c r="S10" s="3"/>
      <c r="T10" s="33"/>
      <c r="U10" s="4"/>
      <c r="V10"/>
      <c r="W10"/>
    </row>
    <row r="11" spans="4:23" s="5" customFormat="1" ht="12.75">
      <c r="D11" s="25" t="s">
        <v>80</v>
      </c>
      <c r="E11" s="26" t="s">
        <v>94</v>
      </c>
      <c r="F11" s="27" t="s">
        <v>19</v>
      </c>
      <c r="G11" s="28">
        <v>3846477.47</v>
      </c>
      <c r="H11" s="29" t="s">
        <v>20</v>
      </c>
      <c r="I11" s="29" t="s">
        <v>21</v>
      </c>
      <c r="J11" s="26" t="s">
        <v>22</v>
      </c>
      <c r="K11" s="30" t="s">
        <v>23</v>
      </c>
      <c r="L11" s="72" t="s">
        <v>24</v>
      </c>
      <c r="M11" s="31">
        <v>80135.29</v>
      </c>
      <c r="N11" s="31">
        <f>'[1]Estimación 2016 fecha real'!$O$30</f>
        <v>80135.29000000248</v>
      </c>
      <c r="O11" s="21">
        <f>+M11-N11</f>
        <v>-2.4883775040507317E-09</v>
      </c>
      <c r="P11" s="23"/>
      <c r="Q11" s="59">
        <v>14</v>
      </c>
      <c r="R11" s="68">
        <v>0</v>
      </c>
      <c r="S11" s="59"/>
      <c r="T11" s="71">
        <f>POWER(1+S11/100,-Q11)</f>
        <v>1</v>
      </c>
      <c r="U11" s="4"/>
      <c r="V11"/>
      <c r="W11"/>
    </row>
    <row r="12" spans="4:23" s="5" customFormat="1" ht="12.75">
      <c r="D12" s="17"/>
      <c r="E12" s="18"/>
      <c r="F12" s="19"/>
      <c r="G12" s="20"/>
      <c r="H12" s="18"/>
      <c r="I12" s="18"/>
      <c r="J12" s="18"/>
      <c r="K12" s="18"/>
      <c r="L12" s="73"/>
      <c r="M12" s="31"/>
      <c r="N12" s="31"/>
      <c r="O12" s="21"/>
      <c r="P12" s="23"/>
      <c r="Q12" s="59"/>
      <c r="R12" s="68"/>
      <c r="S12" s="59"/>
      <c r="T12" s="71"/>
      <c r="U12" s="4"/>
      <c r="V12"/>
      <c r="W12"/>
    </row>
    <row r="13" spans="4:23" s="5" customFormat="1" ht="12.75">
      <c r="D13" s="37" t="s">
        <v>81</v>
      </c>
      <c r="E13" s="30" t="s">
        <v>95</v>
      </c>
      <c r="F13" s="27" t="s">
        <v>73</v>
      </c>
      <c r="G13" s="28">
        <v>15845877.76</v>
      </c>
      <c r="H13" s="35">
        <v>37616</v>
      </c>
      <c r="I13" s="36" t="s">
        <v>26</v>
      </c>
      <c r="J13" s="36" t="s">
        <v>27</v>
      </c>
      <c r="K13" s="30" t="s">
        <v>23</v>
      </c>
      <c r="L13" s="72" t="s">
        <v>28</v>
      </c>
      <c r="M13" s="31">
        <v>393364.57</v>
      </c>
      <c r="N13" s="31">
        <f>'[1]Estimación 2016 fecha real'!$O$31</f>
        <v>393364.57</v>
      </c>
      <c r="O13" s="21">
        <f>+M13-N13</f>
        <v>0</v>
      </c>
      <c r="P13" s="23"/>
      <c r="Q13" s="59">
        <v>13</v>
      </c>
      <c r="R13" s="68">
        <v>0</v>
      </c>
      <c r="S13" s="59"/>
      <c r="T13" s="71">
        <f>POWER(1+S13/100,-Q13)</f>
        <v>1</v>
      </c>
      <c r="U13" s="4"/>
      <c r="V13"/>
      <c r="W13"/>
    </row>
    <row r="14" spans="4:23" s="5" customFormat="1" ht="12.75">
      <c r="D14" s="17"/>
      <c r="E14" s="18"/>
      <c r="F14" s="19"/>
      <c r="G14" s="28"/>
      <c r="H14" s="18"/>
      <c r="I14" s="38"/>
      <c r="J14" s="38"/>
      <c r="K14" s="18"/>
      <c r="L14" s="74"/>
      <c r="M14" s="31"/>
      <c r="N14" s="31"/>
      <c r="O14" s="21"/>
      <c r="P14" s="23"/>
      <c r="Q14" s="59"/>
      <c r="R14" s="68"/>
      <c r="S14" s="59"/>
      <c r="T14" s="71"/>
      <c r="U14" s="4"/>
      <c r="V14"/>
      <c r="W14"/>
    </row>
    <row r="15" spans="4:23" s="5" customFormat="1" ht="12.75">
      <c r="D15" s="37" t="s">
        <v>82</v>
      </c>
      <c r="E15" s="34" t="s">
        <v>96</v>
      </c>
      <c r="F15" s="27" t="s">
        <v>29</v>
      </c>
      <c r="G15" s="28">
        <v>1000000</v>
      </c>
      <c r="H15" s="39">
        <v>38114</v>
      </c>
      <c r="I15" s="36" t="s">
        <v>30</v>
      </c>
      <c r="J15" s="36" t="s">
        <v>31</v>
      </c>
      <c r="K15" s="34" t="s">
        <v>23</v>
      </c>
      <c r="L15" s="75" t="s">
        <v>32</v>
      </c>
      <c r="M15" s="31">
        <v>230454.87</v>
      </c>
      <c r="N15" s="31">
        <f>'[1]Estimación 2016 fecha real'!$O$32+'[1]Estimación 2016 fecha real'!$Q$32</f>
        <v>230454.87</v>
      </c>
      <c r="O15" s="21">
        <f>+M15-N15</f>
        <v>0</v>
      </c>
      <c r="P15" s="23"/>
      <c r="Q15" s="59">
        <v>14</v>
      </c>
      <c r="R15" s="68">
        <v>0</v>
      </c>
      <c r="S15" s="59"/>
      <c r="T15" s="71">
        <f>POWER(1+S15/100,-Q15)</f>
        <v>1</v>
      </c>
      <c r="U15" s="4"/>
      <c r="V15"/>
      <c r="W15"/>
    </row>
    <row r="16" spans="4:23" s="5" customFormat="1" ht="12.75">
      <c r="D16" s="37"/>
      <c r="E16" s="30"/>
      <c r="F16" s="27"/>
      <c r="G16" s="28"/>
      <c r="H16" s="29"/>
      <c r="I16" s="26"/>
      <c r="J16" s="26"/>
      <c r="K16" s="30"/>
      <c r="L16" s="76"/>
      <c r="M16" s="31"/>
      <c r="N16" s="31"/>
      <c r="O16" s="21"/>
      <c r="P16" s="23"/>
      <c r="Q16" s="59"/>
      <c r="R16" s="68"/>
      <c r="S16" s="59"/>
      <c r="T16" s="71"/>
      <c r="U16" s="4"/>
      <c r="V16"/>
      <c r="W16"/>
    </row>
    <row r="17" spans="4:23" s="5" customFormat="1" ht="12.75">
      <c r="D17" s="37" t="s">
        <v>83</v>
      </c>
      <c r="E17" s="34" t="s">
        <v>97</v>
      </c>
      <c r="F17" s="27" t="s">
        <v>29</v>
      </c>
      <c r="G17" s="28">
        <v>1000000</v>
      </c>
      <c r="H17" s="39" t="s">
        <v>26</v>
      </c>
      <c r="I17" s="36" t="s">
        <v>33</v>
      </c>
      <c r="J17" s="36" t="s">
        <v>34</v>
      </c>
      <c r="K17" s="34" t="s">
        <v>23</v>
      </c>
      <c r="L17" s="75" t="s">
        <v>35</v>
      </c>
      <c r="M17" s="31">
        <v>208333.46</v>
      </c>
      <c r="N17" s="31">
        <f>'[1]Estimación 2016 fecha real'!$O$33+'[1]Estimación 2016 fecha real'!$Q$33</f>
        <v>208333.4600000003</v>
      </c>
      <c r="O17" s="21">
        <f>+M17-N17</f>
        <v>-3.2014213502407074E-10</v>
      </c>
      <c r="P17" s="23"/>
      <c r="Q17" s="59">
        <v>14</v>
      </c>
      <c r="R17" s="68">
        <v>0</v>
      </c>
      <c r="S17" s="59"/>
      <c r="T17" s="71">
        <f>POWER(1+S17/100,-Q17)</f>
        <v>1</v>
      </c>
      <c r="U17" s="4"/>
      <c r="V17"/>
      <c r="W17"/>
    </row>
    <row r="18" spans="4:23" s="5" customFormat="1" ht="12.75">
      <c r="D18" s="37"/>
      <c r="E18" s="30"/>
      <c r="F18" s="27"/>
      <c r="G18" s="28"/>
      <c r="H18" s="29"/>
      <c r="I18" s="26"/>
      <c r="J18" s="26"/>
      <c r="K18" s="30"/>
      <c r="L18" s="76"/>
      <c r="M18" s="31"/>
      <c r="N18" s="31"/>
      <c r="O18" s="21"/>
      <c r="P18" s="23"/>
      <c r="Q18" s="59"/>
      <c r="R18" s="68"/>
      <c r="S18" s="59"/>
      <c r="T18" s="71"/>
      <c r="U18" s="4"/>
      <c r="V18"/>
      <c r="W18"/>
    </row>
    <row r="19" spans="4:23" s="5" customFormat="1" ht="12.75">
      <c r="D19" s="25" t="s">
        <v>84</v>
      </c>
      <c r="E19" s="34" t="s">
        <v>98</v>
      </c>
      <c r="F19" s="27" t="s">
        <v>29</v>
      </c>
      <c r="G19" s="28">
        <v>1000000</v>
      </c>
      <c r="H19" s="39">
        <v>38071</v>
      </c>
      <c r="I19" s="36" t="s">
        <v>36</v>
      </c>
      <c r="J19" s="36" t="s">
        <v>37</v>
      </c>
      <c r="K19" s="30" t="s">
        <v>25</v>
      </c>
      <c r="L19" s="75" t="s">
        <v>38</v>
      </c>
      <c r="M19" s="31">
        <v>250000</v>
      </c>
      <c r="N19" s="31">
        <f>'[1]Estimación 2016 fecha real'!$O$34</f>
        <v>83333.33</v>
      </c>
      <c r="O19" s="21">
        <f>+M19-N19</f>
        <v>166666.66999999998</v>
      </c>
      <c r="P19" s="23"/>
      <c r="Q19" s="59">
        <v>14</v>
      </c>
      <c r="R19" s="68">
        <f>(G19*S19/100)/(1-T19)</f>
        <v>71696.71867724703</v>
      </c>
      <c r="S19" s="59">
        <f>+S8-0.15</f>
        <v>0.05000000000000002</v>
      </c>
      <c r="T19" s="71">
        <f>POWER(1+S19/100,-Q19)</f>
        <v>0.9930261801484832</v>
      </c>
      <c r="U19" s="4"/>
      <c r="V19"/>
      <c r="W19"/>
    </row>
    <row r="20" spans="4:23" s="5" customFormat="1" ht="12.75">
      <c r="D20" s="37"/>
      <c r="E20" s="30"/>
      <c r="F20" s="27"/>
      <c r="G20" s="28"/>
      <c r="H20" s="29"/>
      <c r="I20" s="26"/>
      <c r="J20" s="26"/>
      <c r="K20" s="30"/>
      <c r="L20" s="76"/>
      <c r="M20" s="31"/>
      <c r="N20" s="31"/>
      <c r="O20" s="21"/>
      <c r="P20" s="23"/>
      <c r="Q20" s="59"/>
      <c r="R20" s="68"/>
      <c r="S20" s="59"/>
      <c r="T20" s="71"/>
      <c r="U20" s="4"/>
      <c r="V20"/>
      <c r="W20"/>
    </row>
    <row r="21" spans="4:23" s="5" customFormat="1" ht="12.75">
      <c r="D21" s="37" t="s">
        <v>85</v>
      </c>
      <c r="E21" s="34" t="s">
        <v>99</v>
      </c>
      <c r="F21" s="27" t="s">
        <v>39</v>
      </c>
      <c r="G21" s="28">
        <v>1500000</v>
      </c>
      <c r="H21" s="39" t="s">
        <v>40</v>
      </c>
      <c r="I21" s="36" t="s">
        <v>41</v>
      </c>
      <c r="J21" s="36" t="s">
        <v>42</v>
      </c>
      <c r="K21" s="34" t="s">
        <v>23</v>
      </c>
      <c r="L21" s="75" t="s">
        <v>35</v>
      </c>
      <c r="M21" s="31">
        <v>563138.55</v>
      </c>
      <c r="N21" s="31">
        <f>'[1]Estimación 2016 fecha real'!$O$35+'[1]Estimación 2016 fecha real'!$Q$35</f>
        <v>563138.5499999998</v>
      </c>
      <c r="O21" s="21">
        <f>+M21-N21</f>
        <v>0</v>
      </c>
      <c r="P21" s="23"/>
      <c r="Q21" s="59">
        <v>15</v>
      </c>
      <c r="R21" s="68">
        <v>0</v>
      </c>
      <c r="S21" s="59"/>
      <c r="T21" s="71">
        <f>POWER(1+S21/100,-Q21)</f>
        <v>1</v>
      </c>
      <c r="U21" s="4"/>
      <c r="V21"/>
      <c r="W21"/>
    </row>
    <row r="22" spans="4:23" s="5" customFormat="1" ht="12.75">
      <c r="D22" s="37"/>
      <c r="E22" s="30"/>
      <c r="F22" s="27"/>
      <c r="G22" s="28"/>
      <c r="H22" s="29"/>
      <c r="I22" s="40"/>
      <c r="J22" s="26"/>
      <c r="K22" s="30"/>
      <c r="L22" s="76"/>
      <c r="M22" s="31"/>
      <c r="N22" s="31"/>
      <c r="O22" s="21"/>
      <c r="P22" s="23"/>
      <c r="Q22" s="59"/>
      <c r="R22" s="68"/>
      <c r="S22" s="59"/>
      <c r="T22" s="71"/>
      <c r="U22" s="4"/>
      <c r="V22"/>
      <c r="W22"/>
    </row>
    <row r="23" spans="4:23" s="5" customFormat="1" ht="12.75">
      <c r="D23" s="37" t="s">
        <v>86</v>
      </c>
      <c r="E23" s="34" t="s">
        <v>100</v>
      </c>
      <c r="F23" s="27" t="s">
        <v>39</v>
      </c>
      <c r="G23" s="28">
        <v>1500000</v>
      </c>
      <c r="H23" s="39">
        <v>38468</v>
      </c>
      <c r="I23" s="36" t="s">
        <v>43</v>
      </c>
      <c r="J23" s="36" t="s">
        <v>44</v>
      </c>
      <c r="K23" s="34" t="s">
        <v>23</v>
      </c>
      <c r="L23" s="75" t="s">
        <v>35</v>
      </c>
      <c r="M23" s="31">
        <v>481952.78</v>
      </c>
      <c r="N23" s="31">
        <f>'[1]Estimación 2016 fecha real'!$O$36+'[1]Estimación 2016 fecha real'!$Q$36</f>
        <v>481952.7799999998</v>
      </c>
      <c r="O23" s="21">
        <f>+M23-N23</f>
        <v>0</v>
      </c>
      <c r="P23" s="23"/>
      <c r="Q23" s="59">
        <v>14</v>
      </c>
      <c r="R23" s="68">
        <v>0</v>
      </c>
      <c r="S23" s="59"/>
      <c r="T23" s="71">
        <f>POWER(1+S23/100,-Q23)</f>
        <v>1</v>
      </c>
      <c r="U23" s="4"/>
      <c r="V23"/>
      <c r="W23"/>
    </row>
    <row r="24" spans="4:23" s="5" customFormat="1" ht="12.75">
      <c r="D24" s="37"/>
      <c r="E24" s="34"/>
      <c r="F24" s="27"/>
      <c r="G24" s="28"/>
      <c r="H24" s="39"/>
      <c r="I24" s="36"/>
      <c r="J24" s="36"/>
      <c r="K24" s="34"/>
      <c r="L24" s="75"/>
      <c r="M24" s="31"/>
      <c r="N24" s="31"/>
      <c r="O24" s="21"/>
      <c r="P24" s="23"/>
      <c r="Q24" s="59"/>
      <c r="R24" s="68"/>
      <c r="S24" s="59"/>
      <c r="T24" s="71"/>
      <c r="U24" s="4"/>
      <c r="V24"/>
      <c r="W24"/>
    </row>
    <row r="25" spans="4:23" s="5" customFormat="1" ht="12.75">
      <c r="D25" s="37" t="s">
        <v>87</v>
      </c>
      <c r="E25" s="36" t="s">
        <v>101</v>
      </c>
      <c r="F25" s="27" t="s">
        <v>45</v>
      </c>
      <c r="G25" s="28">
        <v>2200000</v>
      </c>
      <c r="H25" s="39" t="s">
        <v>46</v>
      </c>
      <c r="I25" s="36" t="s">
        <v>47</v>
      </c>
      <c r="J25" s="36" t="s">
        <v>48</v>
      </c>
      <c r="K25" s="34" t="s">
        <v>23</v>
      </c>
      <c r="L25" s="75" t="s">
        <v>35</v>
      </c>
      <c r="M25" s="31">
        <v>837165.16</v>
      </c>
      <c r="N25" s="31">
        <f>'[1]Estimación 2016 fecha real'!$O$37+'[1]Estimación 2016 fecha real'!$Q$37</f>
        <v>837165.1600000001</v>
      </c>
      <c r="O25" s="21">
        <f>+M25-N25</f>
        <v>0</v>
      </c>
      <c r="P25" s="23"/>
      <c r="Q25" s="59">
        <v>14</v>
      </c>
      <c r="R25" s="68">
        <v>0</v>
      </c>
      <c r="S25" s="59"/>
      <c r="T25" s="71">
        <f>POWER(1+S25/100,-Q25)</f>
        <v>1</v>
      </c>
      <c r="U25" s="4"/>
      <c r="V25"/>
      <c r="W25"/>
    </row>
    <row r="26" spans="4:23" s="5" customFormat="1" ht="12.75">
      <c r="D26" s="37"/>
      <c r="E26" s="30"/>
      <c r="F26" s="27"/>
      <c r="G26" s="28"/>
      <c r="H26" s="29"/>
      <c r="I26" s="40"/>
      <c r="J26" s="26"/>
      <c r="K26" s="30"/>
      <c r="L26" s="76"/>
      <c r="M26" s="21"/>
      <c r="N26" s="31"/>
      <c r="O26" s="21"/>
      <c r="P26" s="23"/>
      <c r="Q26" s="59"/>
      <c r="R26" s="68"/>
      <c r="S26" s="59"/>
      <c r="T26" s="71"/>
      <c r="U26" s="4"/>
      <c r="V26"/>
      <c r="W26"/>
    </row>
    <row r="27" spans="4:23" s="5" customFormat="1" ht="12.75">
      <c r="D27" s="37" t="s">
        <v>88</v>
      </c>
      <c r="E27" s="34" t="s">
        <v>102</v>
      </c>
      <c r="F27" s="27" t="s">
        <v>45</v>
      </c>
      <c r="G27" s="28">
        <v>1100000</v>
      </c>
      <c r="H27" s="39" t="s">
        <v>49</v>
      </c>
      <c r="I27" s="36" t="s">
        <v>50</v>
      </c>
      <c r="J27" s="36" t="s">
        <v>51</v>
      </c>
      <c r="K27" s="34" t="s">
        <v>23</v>
      </c>
      <c r="L27" s="75" t="s">
        <v>35</v>
      </c>
      <c r="M27" s="21">
        <v>430823.32</v>
      </c>
      <c r="N27" s="31">
        <f>'[1]Estimación 2016 fecha real'!$O$38+'[1]Estimación 2016 fecha real'!$Q$38</f>
        <v>430823.32</v>
      </c>
      <c r="O27" s="21">
        <f>+M27-N27</f>
        <v>0</v>
      </c>
      <c r="P27" s="23"/>
      <c r="Q27" s="59">
        <v>14</v>
      </c>
      <c r="R27" s="68">
        <v>0</v>
      </c>
      <c r="S27" s="59"/>
      <c r="T27" s="71">
        <f>POWER(1+S27/100,-Q27)</f>
        <v>1</v>
      </c>
      <c r="U27" s="4"/>
      <c r="V27"/>
      <c r="W27"/>
    </row>
    <row r="28" spans="4:23" s="5" customFormat="1" ht="12.75">
      <c r="D28" s="37"/>
      <c r="E28" s="30"/>
      <c r="F28" s="27"/>
      <c r="G28" s="28"/>
      <c r="H28" s="29"/>
      <c r="I28" s="40"/>
      <c r="J28" s="26"/>
      <c r="K28" s="30"/>
      <c r="L28" s="76"/>
      <c r="M28" s="21"/>
      <c r="N28" s="31"/>
      <c r="O28" s="21"/>
      <c r="P28" s="23"/>
      <c r="Q28" s="59"/>
      <c r="R28" s="68"/>
      <c r="S28" s="59"/>
      <c r="T28" s="71"/>
      <c r="U28" s="4"/>
      <c r="V28"/>
      <c r="W28"/>
    </row>
    <row r="29" spans="4:23" s="5" customFormat="1" ht="12.75">
      <c r="D29" s="25" t="s">
        <v>89</v>
      </c>
      <c r="E29" s="34" t="s">
        <v>103</v>
      </c>
      <c r="F29" s="27" t="s">
        <v>72</v>
      </c>
      <c r="G29" s="28">
        <v>6000000</v>
      </c>
      <c r="H29" s="39">
        <v>38828</v>
      </c>
      <c r="I29" s="39">
        <v>40867</v>
      </c>
      <c r="J29" s="39">
        <v>44336</v>
      </c>
      <c r="K29" s="34" t="s">
        <v>52</v>
      </c>
      <c r="L29" s="77">
        <v>0.005</v>
      </c>
      <c r="M29" s="21">
        <v>3227871.42</v>
      </c>
      <c r="N29" s="31">
        <f>'[1]Estimación 2016 fecha real'!$O$39</f>
        <v>586885.72</v>
      </c>
      <c r="O29" s="21">
        <f>+M29-N29</f>
        <v>2640985.7</v>
      </c>
      <c r="P29" s="23"/>
      <c r="Q29" s="59">
        <v>15</v>
      </c>
      <c r="R29" s="68">
        <f>(G29*S29/100)/(1-T29)</f>
        <v>416186.1841053733</v>
      </c>
      <c r="S29" s="59">
        <v>0.5</v>
      </c>
      <c r="T29" s="71">
        <f>POWER(1+S29/100,-Q29)</f>
        <v>0.9279168767591661</v>
      </c>
      <c r="U29" s="4"/>
      <c r="V29"/>
      <c r="W29"/>
    </row>
    <row r="30" spans="4:23" s="5" customFormat="1" ht="12.75">
      <c r="D30" s="25"/>
      <c r="E30" s="34"/>
      <c r="F30" s="27"/>
      <c r="G30" s="28"/>
      <c r="H30" s="39"/>
      <c r="I30" s="39"/>
      <c r="J30" s="39"/>
      <c r="K30" s="34"/>
      <c r="L30" s="77"/>
      <c r="M30" s="21"/>
      <c r="N30" s="21"/>
      <c r="O30" s="21"/>
      <c r="P30" s="23"/>
      <c r="Q30" s="59"/>
      <c r="R30" s="68"/>
      <c r="S30" s="59"/>
      <c r="T30" s="71"/>
      <c r="U30" s="4"/>
      <c r="V30"/>
      <c r="W30"/>
    </row>
    <row r="31" spans="4:23" s="5" customFormat="1" ht="12.75">
      <c r="D31" s="37" t="s">
        <v>90</v>
      </c>
      <c r="E31" s="34" t="s">
        <v>104</v>
      </c>
      <c r="F31" s="27" t="s">
        <v>53</v>
      </c>
      <c r="G31" s="41">
        <v>3300000</v>
      </c>
      <c r="H31" s="39" t="s">
        <v>54</v>
      </c>
      <c r="I31" s="36" t="s">
        <v>55</v>
      </c>
      <c r="J31" s="36" t="s">
        <v>56</v>
      </c>
      <c r="K31" s="34" t="s">
        <v>23</v>
      </c>
      <c r="L31" s="75" t="s">
        <v>35</v>
      </c>
      <c r="M31" s="31">
        <v>1705650.18</v>
      </c>
      <c r="N31" s="31">
        <f>'[1]Estimación 2016 fecha real'!$O$40+'[1]Estimación 2016 fecha real'!$Q$40</f>
        <v>655771.82</v>
      </c>
      <c r="O31" s="31">
        <f>+M31-N31</f>
        <v>1049878.3599999999</v>
      </c>
      <c r="P31" s="42"/>
      <c r="Q31" s="59">
        <v>14</v>
      </c>
      <c r="R31" s="68">
        <f>(G31*S31/100)/(1-T31)</f>
        <v>239622.0897005553</v>
      </c>
      <c r="S31" s="59">
        <f>+S8+0.02</f>
        <v>0.22</v>
      </c>
      <c r="T31" s="71">
        <f>POWER(1+S31/100,-Q31)</f>
        <v>0.9697022924344225</v>
      </c>
      <c r="U31" s="4"/>
      <c r="V31"/>
      <c r="W31"/>
    </row>
    <row r="32" spans="4:23" s="5" customFormat="1" ht="12.75">
      <c r="D32" s="37"/>
      <c r="E32" s="34"/>
      <c r="F32" s="27"/>
      <c r="G32" s="41"/>
      <c r="H32" s="39"/>
      <c r="I32" s="36"/>
      <c r="J32" s="36"/>
      <c r="K32" s="34"/>
      <c r="L32" s="75"/>
      <c r="M32" s="31"/>
      <c r="N32" s="43"/>
      <c r="O32" s="31"/>
      <c r="P32" s="42"/>
      <c r="Q32" s="59"/>
      <c r="R32" s="68"/>
      <c r="S32" s="59"/>
      <c r="T32" s="71"/>
      <c r="U32" s="4"/>
      <c r="V32"/>
      <c r="W32"/>
    </row>
    <row r="33" spans="4:23" s="5" customFormat="1" ht="12.75">
      <c r="D33" s="37" t="s">
        <v>91</v>
      </c>
      <c r="E33" s="34" t="s">
        <v>105</v>
      </c>
      <c r="F33" s="27" t="s">
        <v>57</v>
      </c>
      <c r="G33" s="41">
        <v>3600000</v>
      </c>
      <c r="H33" s="39" t="s">
        <v>58</v>
      </c>
      <c r="I33" s="36" t="s">
        <v>59</v>
      </c>
      <c r="J33" s="36" t="s">
        <v>60</v>
      </c>
      <c r="K33" s="34" t="s">
        <v>23</v>
      </c>
      <c r="L33" s="75" t="s">
        <v>61</v>
      </c>
      <c r="M33" s="31">
        <v>1950000</v>
      </c>
      <c r="N33" s="43">
        <f>'[1]Estimación 2016 fecha real'!$O$41</f>
        <v>300000</v>
      </c>
      <c r="O33" s="31">
        <f>+M33-N33</f>
        <v>1650000</v>
      </c>
      <c r="P33" s="44"/>
      <c r="Q33" s="59">
        <v>14</v>
      </c>
      <c r="R33" s="68">
        <f>(G33*S33/100)/(1-T33)</f>
        <v>261775.98235157822</v>
      </c>
      <c r="S33" s="59">
        <f>+S8+0.039</f>
        <v>0.23900000000000002</v>
      </c>
      <c r="T33" s="71">
        <f>POWER(1+S33/100,-Q33)</f>
        <v>0.9671322024170865</v>
      </c>
      <c r="U33" s="4"/>
      <c r="V33"/>
      <c r="W33"/>
    </row>
    <row r="34" spans="4:23" s="5" customFormat="1" ht="12.75">
      <c r="D34" s="37"/>
      <c r="E34" s="30"/>
      <c r="F34" s="27"/>
      <c r="G34" s="28"/>
      <c r="H34" s="29"/>
      <c r="I34" s="40"/>
      <c r="J34" s="26"/>
      <c r="K34" s="30"/>
      <c r="L34" s="76"/>
      <c r="M34" s="31"/>
      <c r="N34" s="43"/>
      <c r="O34" s="31"/>
      <c r="P34" s="42"/>
      <c r="Q34" s="59"/>
      <c r="R34" s="68"/>
      <c r="S34" s="59"/>
      <c r="T34" s="71"/>
      <c r="U34" s="4"/>
      <c r="V34"/>
      <c r="W34"/>
    </row>
    <row r="35" spans="4:23" s="5" customFormat="1" ht="12.75">
      <c r="D35" s="37" t="s">
        <v>92</v>
      </c>
      <c r="E35" s="30" t="s">
        <v>106</v>
      </c>
      <c r="F35" s="27" t="s">
        <v>62</v>
      </c>
      <c r="G35" s="28">
        <v>2000000</v>
      </c>
      <c r="H35" s="29" t="s">
        <v>63</v>
      </c>
      <c r="I35" s="40" t="s">
        <v>64</v>
      </c>
      <c r="J35" s="26" t="s">
        <v>65</v>
      </c>
      <c r="K35" s="34" t="s">
        <v>23</v>
      </c>
      <c r="L35" s="75" t="s">
        <v>66</v>
      </c>
      <c r="M35" s="31">
        <v>1364794.63</v>
      </c>
      <c r="N35" s="43">
        <f>'[1]Estimación 2016 fecha real'!$O$42+'[1]Estimación 2016 fecha real'!$Q$42</f>
        <v>1364794.63</v>
      </c>
      <c r="O35" s="31">
        <f>+M35-N35</f>
        <v>0</v>
      </c>
      <c r="P35" s="42"/>
      <c r="Q35" s="59">
        <v>15</v>
      </c>
      <c r="R35" s="68">
        <v>0</v>
      </c>
      <c r="S35" s="59"/>
      <c r="T35" s="71">
        <f>POWER(1+S35/100,-Q35)</f>
        <v>1</v>
      </c>
      <c r="U35" s="4"/>
      <c r="V35"/>
      <c r="W35"/>
    </row>
    <row r="36" spans="4:23" s="5" customFormat="1" ht="12.75">
      <c r="D36" s="37"/>
      <c r="E36" s="30"/>
      <c r="F36" s="27"/>
      <c r="G36" s="28"/>
      <c r="H36" s="29"/>
      <c r="I36" s="40"/>
      <c r="J36" s="26"/>
      <c r="K36" s="30"/>
      <c r="L36" s="76"/>
      <c r="M36" s="31"/>
      <c r="N36" s="43"/>
      <c r="O36" s="31"/>
      <c r="P36" s="42"/>
      <c r="Q36" s="59"/>
      <c r="R36" s="68"/>
      <c r="S36" s="59"/>
      <c r="T36" s="71"/>
      <c r="U36" s="4"/>
      <c r="V36"/>
      <c r="W36"/>
    </row>
    <row r="37" spans="4:23" s="5" customFormat="1" ht="12.75">
      <c r="D37" s="37" t="s">
        <v>93</v>
      </c>
      <c r="E37" s="34" t="s">
        <v>107</v>
      </c>
      <c r="F37" s="45" t="s">
        <v>67</v>
      </c>
      <c r="G37" s="41">
        <v>4500000</v>
      </c>
      <c r="H37" s="46" t="s">
        <v>68</v>
      </c>
      <c r="I37" s="47" t="s">
        <v>69</v>
      </c>
      <c r="J37" s="39">
        <v>46525</v>
      </c>
      <c r="K37" s="34" t="s">
        <v>25</v>
      </c>
      <c r="L37" s="75" t="s">
        <v>70</v>
      </c>
      <c r="M37" s="31">
        <v>2709438.78</v>
      </c>
      <c r="N37" s="43">
        <f>'[1]Estimación 2016 fecha real'!$O$43+'[1]Estimación 2016 fecha real'!$Q$43</f>
        <v>2709438.77851361</v>
      </c>
      <c r="O37" s="31">
        <f>+M37-N37</f>
        <v>0.001486389897763729</v>
      </c>
      <c r="P37" s="44"/>
      <c r="Q37" s="59">
        <v>17</v>
      </c>
      <c r="R37" s="68">
        <v>0</v>
      </c>
      <c r="S37" s="59"/>
      <c r="T37" s="71">
        <f>POWER(1+S37/100,-Q37)</f>
        <v>1</v>
      </c>
      <c r="U37" s="4"/>
      <c r="V37"/>
      <c r="W37"/>
    </row>
    <row r="38" spans="4:23" s="5" customFormat="1" ht="12.75">
      <c r="D38" s="37"/>
      <c r="E38" s="34"/>
      <c r="F38" s="45"/>
      <c r="G38" s="41"/>
      <c r="H38" s="46"/>
      <c r="I38" s="47"/>
      <c r="J38" s="39"/>
      <c r="K38" s="34"/>
      <c r="L38" s="75"/>
      <c r="M38" s="31"/>
      <c r="N38" s="43"/>
      <c r="O38" s="31"/>
      <c r="P38" s="44"/>
      <c r="Q38" s="59"/>
      <c r="R38" s="68"/>
      <c r="S38" s="59"/>
      <c r="T38" s="71"/>
      <c r="U38" s="4"/>
      <c r="V38"/>
      <c r="W38"/>
    </row>
    <row r="39" spans="4:23" s="5" customFormat="1" ht="12.75">
      <c r="D39" s="48"/>
      <c r="E39" s="18"/>
      <c r="F39" s="18"/>
      <c r="G39" s="28"/>
      <c r="H39" s="18"/>
      <c r="I39" s="18"/>
      <c r="J39" s="18"/>
      <c r="K39" s="18"/>
      <c r="L39" s="18"/>
      <c r="M39" s="31"/>
      <c r="N39" s="49"/>
      <c r="O39" s="31"/>
      <c r="P39" s="42"/>
      <c r="Q39" s="59"/>
      <c r="R39" s="69"/>
      <c r="S39" s="59"/>
      <c r="T39" s="60"/>
      <c r="U39" s="4"/>
      <c r="V39"/>
      <c r="W39"/>
    </row>
    <row r="40" spans="4:23" s="5" customFormat="1" ht="13.5" thickBot="1">
      <c r="D40" s="50" t="s">
        <v>71</v>
      </c>
      <c r="E40" s="51"/>
      <c r="F40" s="51"/>
      <c r="G40" s="52">
        <f>SUM(G11:G38)</f>
        <v>48392355.230000004</v>
      </c>
      <c r="H40" s="51"/>
      <c r="I40" s="51"/>
      <c r="J40" s="51"/>
      <c r="K40" s="51"/>
      <c r="L40" s="53"/>
      <c r="M40" s="54">
        <f>SUM(M11:M38)</f>
        <v>14433123.01</v>
      </c>
      <c r="N40" s="54">
        <f>SUM(N11:N38)</f>
        <v>8925592.278513612</v>
      </c>
      <c r="O40" s="54">
        <f>SUM(O11:O38)</f>
        <v>5507530.731486387</v>
      </c>
      <c r="P40" s="23"/>
      <c r="Q40" s="59"/>
      <c r="R40" s="70">
        <f>SUM(R9:R39)</f>
        <v>989280.9748347538</v>
      </c>
      <c r="S40" s="59"/>
      <c r="T40" s="60"/>
      <c r="U40" s="4"/>
      <c r="V40"/>
      <c r="W40"/>
    </row>
    <row r="41" spans="4:19" ht="13.5" thickTop="1"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4:19" ht="12.75"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8"/>
      <c r="O42" s="55"/>
      <c r="P42" s="55"/>
      <c r="Q42" s="55"/>
      <c r="R42" s="55"/>
      <c r="S42" s="55"/>
    </row>
  </sheetData>
  <sheetProtection/>
  <printOptions/>
  <pageMargins left="0.49" right="0.21" top="0.35" bottom="0.53" header="0" footer="0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Baza Poudereux</dc:creator>
  <cp:keywords/>
  <dc:description/>
  <cp:lastModifiedBy>marcial.rodriguez</cp:lastModifiedBy>
  <cp:lastPrinted>2016-03-09T13:15:36Z</cp:lastPrinted>
  <dcterms:created xsi:type="dcterms:W3CDTF">2014-02-25T09:32:02Z</dcterms:created>
  <dcterms:modified xsi:type="dcterms:W3CDTF">2018-11-08T11:08:24Z</dcterms:modified>
  <cp:category/>
  <cp:version/>
  <cp:contentType/>
  <cp:contentStatus/>
</cp:coreProperties>
</file>